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0 13 3120р УЮТ, Суфтина 32,  Комсомольская 52\Лот 2 Суфтина 32\"/>
    </mc:Choice>
  </mc:AlternateContent>
  <bookViews>
    <workbookView xWindow="720" yWindow="825" windowWidth="27555" windowHeight="1188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усл'!$A$1:$L$42</definedName>
  </definedNames>
  <calcPr calcId="152511"/>
</workbook>
</file>

<file path=xl/calcChain.xml><?xml version="1.0" encoding="utf-8"?>
<calcChain xmlns="http://schemas.openxmlformats.org/spreadsheetml/2006/main">
  <c r="K38" i="1" l="1"/>
  <c r="K39" i="1"/>
  <c r="J38" i="1"/>
  <c r="I40" i="1"/>
  <c r="I38" i="1"/>
  <c r="I11" i="1"/>
  <c r="I12" i="1"/>
  <c r="I13" i="1"/>
  <c r="I14" i="1"/>
  <c r="I16" i="1"/>
  <c r="I17" i="1"/>
  <c r="I18" i="1"/>
  <c r="I19" i="1"/>
  <c r="I20" i="1"/>
  <c r="I21" i="1"/>
  <c r="I22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10" i="1"/>
  <c r="H40" i="1"/>
  <c r="H27" i="1"/>
  <c r="H14" i="1" l="1"/>
  <c r="H37" i="1"/>
  <c r="H35" i="1"/>
  <c r="H34" i="1"/>
  <c r="H33" i="1"/>
  <c r="H32" i="1"/>
  <c r="H31" i="1"/>
  <c r="H30" i="1"/>
  <c r="H29" i="1"/>
  <c r="H26" i="1"/>
  <c r="H25" i="1"/>
  <c r="H24" i="1"/>
  <c r="H22" i="1"/>
  <c r="H21" i="1"/>
  <c r="H20" i="1"/>
  <c r="H19" i="1"/>
  <c r="H18" i="1"/>
  <c r="H17" i="1"/>
  <c r="H16" i="1"/>
  <c r="H13" i="1"/>
  <c r="H12" i="1"/>
  <c r="H11" i="1"/>
  <c r="H10" i="1"/>
  <c r="H36" i="1"/>
  <c r="J39" i="1" l="1"/>
</calcChain>
</file>

<file path=xl/sharedStrings.xml><?xml version="1.0" encoding="utf-8"?>
<sst xmlns="http://schemas.openxmlformats.org/spreadsheetml/2006/main" count="64" uniqueCount="59">
  <si>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</si>
  <si>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</si>
  <si>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</si>
  <si>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</si>
  <si>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</si>
  <si>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Периодичность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</si>
  <si>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</si>
  <si>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</si>
  <si>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</si>
  <si>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</si>
  <si>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</si>
  <si>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1 раз(а) в 2 недели</t>
  </si>
  <si>
    <t>5 раз(а) в неделю</t>
  </si>
  <si>
    <t>2 раз(а) в неделю</t>
  </si>
  <si>
    <t>по мере необходимости. Начало работ не позднее _____ часов после начала снегопада</t>
  </si>
  <si>
    <t xml:space="preserve">4 раз(а) в неделю контейнера </t>
  </si>
  <si>
    <t>III. Подготовка многоквартирного дома к сезонной эксплуатации</t>
  </si>
  <si>
    <t>4 раз(а) в год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</si>
  <si>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</si>
  <si>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</si>
  <si>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</si>
  <si>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постоянно
на системах водоснабжения, теплоснабжения, газоснабжения, канализации, энергоснабжения</t>
  </si>
  <si>
    <t>месяцы</t>
  </si>
  <si>
    <t>3. Мытье окон, рам, подоконников</t>
  </si>
  <si>
    <t>5.Уборка мусоросборных камер, мусоропровода, мытье запирающих устройств</t>
  </si>
  <si>
    <t xml:space="preserve">2. Сухая и влажная уборка  кабины лифта </t>
  </si>
  <si>
    <t>4. Мытье перил, дверей, плафонов в помещениях общего пользования</t>
  </si>
  <si>
    <t>6. Уборка  придомовой территории в летний период</t>
  </si>
  <si>
    <t>7. Очистка урн</t>
  </si>
  <si>
    <t>8. Уборка мусора на контейнерных площадках (помойных ям)</t>
  </si>
  <si>
    <t>9. Очистка придомовой территории от снега при отсутствии снегопадов</t>
  </si>
  <si>
    <t>10.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</si>
  <si>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>12. Вывоз твердых бытовых отходов (ТБО), КГО</t>
  </si>
  <si>
    <t xml:space="preserve">13. Сезонный осмотр конструкций здания( фасадов, стен, фундаментов, кровли)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</si>
  <si>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</si>
  <si>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</si>
  <si>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</si>
  <si>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17.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</si>
  <si>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18. Аварийное обслуживание</t>
  </si>
  <si>
    <t>20. Пожарная сигнализация</t>
  </si>
  <si>
    <t>21. Тех обслуживание лифтов</t>
  </si>
  <si>
    <t>22. Обслуживание общедомовых приборов электроэнергии, отопления, водоснабжения</t>
  </si>
  <si>
    <t>19. Дератизация, дезинсекция</t>
  </si>
  <si>
    <t>24. Услуги по управлению</t>
  </si>
  <si>
    <t>23. Проведение технической инвентаризации</t>
  </si>
  <si>
    <t>21. Текущий ремонт</t>
  </si>
  <si>
    <t>Г. Суфтина 32</t>
  </si>
  <si>
    <t>2 раз(а) в месяц</t>
  </si>
  <si>
    <t xml:space="preserve">11. Уборка дорог на придомовой территории механизированным способом
</t>
  </si>
  <si>
    <t>5 раз(а) в год или по мере необходимости</t>
  </si>
  <si>
    <t>2 раз(а) в год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</si>
  <si>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</si>
  <si>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</si>
  <si>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                                                (размер платы в месяц на 1 кв. м.)  </t>
  </si>
  <si>
    <t>Приложение № 2</t>
  </si>
  <si>
    <t xml:space="preserve"> извещению и документации </t>
  </si>
  <si>
    <t>о проведении открытого конкурса</t>
  </si>
  <si>
    <t>Октябрьский территориальный округ</t>
  </si>
  <si>
    <t>Лот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</si>
</sst>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204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2" borderId="0" xfId="0" applyFont="1" applyFill="1" applyAlignment="1">
      <alignment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/>
    <xf numFmtId="0" fontId="10" fillId="0" borderId="0" xfId="0" applyFont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left" vertical="top"/>
    </xf>
    <xf numFmtId="0" fontId="11" fillId="0" borderId="0" xfId="0" applyFont="1" applyAlignment="1"/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tabSelected="1" view="pageBreakPreview" zoomScaleNormal="100" zoomScaleSheetLayoutView="100" workbookViewId="0">
      <pane xSplit="6" ySplit="8" topLeftCell="G30" activePane="bottomRight" state="frozen"/>
      <selection pane="topRight" activeCell="CV1" sqref="CV1"/>
      <selection pane="bottomLeft" activeCell="A29" sqref="A29"/>
      <selection pane="bottomRight" activeCell="J32" sqref="J32:N43"/>
    </sheetView>
  </sheetViews>
  <sheetFormatPr defaultRowHeight="12.75" x14ac:dyDescent="0.2"/>
  <cols>
    <col min="1" max="5" width="9.140625" style="1"/>
    <col min="6" max="6" width="17.42578125" style="1" customWidth="1"/>
    <col min="7" max="7" width="27.42578125" style="14" customWidth="1"/>
    <col min="8" max="8" width="20.85546875" style="10" customWidth="1"/>
    <col min="9" max="9" width="25" style="1" customWidth="1"/>
    <col min="10" max="10" width="10.85546875" style="1" customWidth="1"/>
    <col min="11" max="58" width="9.140625" style="1"/>
  </cols>
  <sheetData>
    <row r="1" spans="1:9" s="1" customFormat="1" ht="16.5" customHeight="1" x14ac:dyDescent="0.25">
      <c r="A1" s="25" t="s">
        <v>0</v>
      </c>
      <c r="B1" s="25"/>
      <c r="C1" s="25"/>
      <c r="D1" s="25"/>
      <c r="E1" s="25"/>
      <c r="F1" s="25"/>
      <c r="G1" s="25"/>
      <c r="H1" s="22"/>
      <c r="I1" s="23" t="s">
        <v>54</v>
      </c>
    </row>
    <row r="2" spans="1:9" s="1" customFormat="1" ht="16.5" customHeight="1" x14ac:dyDescent="0.25">
      <c r="A2" s="25" t="s">
        <v>1</v>
      </c>
      <c r="B2" s="25"/>
      <c r="C2" s="25"/>
      <c r="D2" s="25"/>
      <c r="E2" s="25"/>
      <c r="F2" s="25"/>
      <c r="G2" s="25"/>
      <c r="H2" s="22"/>
      <c r="I2" s="24" t="s">
        <v>55</v>
      </c>
    </row>
    <row r="3" spans="1:9" s="1" customFormat="1" ht="16.5" customHeight="1" x14ac:dyDescent="0.25">
      <c r="A3" s="25" t="s">
        <v>2</v>
      </c>
      <c r="B3" s="25"/>
      <c r="C3" s="25"/>
      <c r="D3" s="25"/>
      <c r="E3" s="25"/>
      <c r="F3" s="25"/>
      <c r="G3" s="25"/>
      <c r="H3" s="22"/>
      <c r="I3" s="24" t="s">
        <v>56</v>
      </c>
    </row>
    <row r="4" spans="1:9" s="1" customFormat="1" ht="16.5" customHeight="1" x14ac:dyDescent="0.2">
      <c r="A4" s="25" t="s">
        <v>3</v>
      </c>
      <c r="B4" s="25"/>
      <c r="C4" s="25"/>
      <c r="D4" s="25"/>
      <c r="E4" s="25"/>
      <c r="F4" s="25"/>
      <c r="G4" s="25"/>
      <c r="H4" s="10"/>
    </row>
    <row r="5" spans="1:9" s="1" customFormat="1" ht="6" customHeight="1" x14ac:dyDescent="0.2">
      <c r="A5" s="2"/>
      <c r="B5" s="2"/>
      <c r="C5" s="2"/>
      <c r="D5" s="2"/>
      <c r="E5" s="2"/>
      <c r="F5" s="2"/>
      <c r="G5" s="13"/>
      <c r="H5" s="10"/>
    </row>
    <row r="6" spans="1:9" s="1" customFormat="1" x14ac:dyDescent="0.2">
      <c r="A6" s="3" t="s">
        <v>58</v>
      </c>
      <c r="B6" s="3" t="s">
        <v>57</v>
      </c>
      <c r="G6" s="14"/>
      <c r="H6" s="10"/>
    </row>
    <row r="7" spans="1:9" s="1" customFormat="1" ht="18" customHeight="1" x14ac:dyDescent="0.2">
      <c r="A7" s="26" t="s">
        <v>4</v>
      </c>
      <c r="B7" s="26"/>
      <c r="C7" s="26"/>
      <c r="D7" s="26"/>
      <c r="E7" s="26"/>
      <c r="F7" s="26"/>
      <c r="G7" s="28" t="s">
        <v>5</v>
      </c>
      <c r="H7" s="29" t="s">
        <v>46</v>
      </c>
    </row>
    <row r="8" spans="1:9" s="4" customFormat="1" x14ac:dyDescent="0.2">
      <c r="A8" s="26"/>
      <c r="B8" s="26"/>
      <c r="C8" s="26"/>
      <c r="D8" s="26"/>
      <c r="E8" s="26"/>
      <c r="F8" s="26"/>
      <c r="G8" s="28"/>
      <c r="H8" s="29"/>
    </row>
    <row r="9" spans="1:9" s="1" customFormat="1" x14ac:dyDescent="0.2">
      <c r="A9" s="31" t="s">
        <v>6</v>
      </c>
      <c r="B9" s="31"/>
      <c r="C9" s="31"/>
      <c r="D9" s="31"/>
      <c r="E9" s="31"/>
      <c r="F9" s="31"/>
      <c r="G9" s="15"/>
      <c r="H9" s="8"/>
      <c r="I9" s="9"/>
    </row>
    <row r="10" spans="1:9" s="1" customFormat="1" x14ac:dyDescent="0.2">
      <c r="A10" s="32" t="s">
        <v>7</v>
      </c>
      <c r="B10" s="32"/>
      <c r="C10" s="32"/>
      <c r="D10" s="32"/>
      <c r="E10" s="32"/>
      <c r="F10" s="32"/>
      <c r="G10" s="15" t="s">
        <v>47</v>
      </c>
      <c r="H10" s="11">
        <f>3.24+3.24*10%</f>
        <v>3.5640000000000001</v>
      </c>
      <c r="I10" s="21">
        <f>H10*$I$39*12</f>
        <v>182991.44159999999</v>
      </c>
    </row>
    <row r="11" spans="1:9" s="1" customFormat="1" x14ac:dyDescent="0.2">
      <c r="A11" s="32" t="s">
        <v>25</v>
      </c>
      <c r="B11" s="32"/>
      <c r="C11" s="32"/>
      <c r="D11" s="32"/>
      <c r="E11" s="32"/>
      <c r="F11" s="32"/>
      <c r="G11" s="15" t="s">
        <v>8</v>
      </c>
      <c r="H11" s="11">
        <f>0.15+0.15*10%</f>
        <v>0.16499999999999998</v>
      </c>
      <c r="I11" s="21">
        <f t="shared" ref="I11:I37" si="0">H11*$I$39*12</f>
        <v>8471.8259999999991</v>
      </c>
    </row>
    <row r="12" spans="1:9" s="1" customFormat="1" x14ac:dyDescent="0.2">
      <c r="A12" s="32" t="s">
        <v>23</v>
      </c>
      <c r="B12" s="32"/>
      <c r="C12" s="32"/>
      <c r="D12" s="32"/>
      <c r="E12" s="32"/>
      <c r="F12" s="32"/>
      <c r="G12" s="15" t="s">
        <v>9</v>
      </c>
      <c r="H12" s="11">
        <f>0.07+0.07*10%</f>
        <v>7.7000000000000013E-2</v>
      </c>
      <c r="I12" s="21">
        <f t="shared" si="0"/>
        <v>3953.5188000000007</v>
      </c>
    </row>
    <row r="13" spans="1:9" s="1" customFormat="1" x14ac:dyDescent="0.2">
      <c r="A13" s="32" t="s">
        <v>26</v>
      </c>
      <c r="B13" s="32"/>
      <c r="C13" s="32"/>
      <c r="D13" s="32"/>
      <c r="E13" s="32"/>
      <c r="F13" s="32"/>
      <c r="G13" s="15" t="s">
        <v>9</v>
      </c>
      <c r="H13" s="11">
        <f>0.04+0.04*10%</f>
        <v>4.3999999999999997E-2</v>
      </c>
      <c r="I13" s="21">
        <f t="shared" si="0"/>
        <v>2259.1535999999996</v>
      </c>
    </row>
    <row r="14" spans="1:9" s="1" customFormat="1" ht="24.75" customHeight="1" x14ac:dyDescent="0.2">
      <c r="A14" s="33" t="s">
        <v>24</v>
      </c>
      <c r="B14" s="33"/>
      <c r="C14" s="33"/>
      <c r="D14" s="33"/>
      <c r="E14" s="33"/>
      <c r="F14" s="33"/>
      <c r="G14" s="15" t="s">
        <v>47</v>
      </c>
      <c r="H14" s="11">
        <f>0.55+0.55*10%</f>
        <v>0.60500000000000009</v>
      </c>
      <c r="I14" s="21">
        <f t="shared" si="0"/>
        <v>31063.362000000005</v>
      </c>
    </row>
    <row r="15" spans="1:9" s="1" customFormat="1" ht="23.85" customHeight="1" x14ac:dyDescent="0.2">
      <c r="A15" s="34" t="s">
        <v>10</v>
      </c>
      <c r="B15" s="34"/>
      <c r="C15" s="34"/>
      <c r="D15" s="34"/>
      <c r="E15" s="34"/>
      <c r="F15" s="34"/>
      <c r="G15" s="15"/>
      <c r="H15" s="8"/>
      <c r="I15" s="21"/>
    </row>
    <row r="16" spans="1:9" s="1" customFormat="1" x14ac:dyDescent="0.2">
      <c r="A16" s="30" t="s">
        <v>27</v>
      </c>
      <c r="B16" s="30"/>
      <c r="C16" s="30"/>
      <c r="D16" s="30"/>
      <c r="E16" s="30"/>
      <c r="F16" s="30"/>
      <c r="G16" s="15" t="s">
        <v>11</v>
      </c>
      <c r="H16" s="11">
        <f>0.41+0.41*10%</f>
        <v>0.45099999999999996</v>
      </c>
      <c r="I16" s="21">
        <f t="shared" si="0"/>
        <v>23156.324399999998</v>
      </c>
    </row>
    <row r="17" spans="1:9" s="1" customFormat="1" x14ac:dyDescent="0.2">
      <c r="A17" s="30" t="s">
        <v>28</v>
      </c>
      <c r="B17" s="30"/>
      <c r="C17" s="30"/>
      <c r="D17" s="30"/>
      <c r="E17" s="30"/>
      <c r="F17" s="30"/>
      <c r="G17" s="15" t="s">
        <v>8</v>
      </c>
      <c r="H17" s="11">
        <f>0.03+0.03*10%</f>
        <v>3.3000000000000002E-2</v>
      </c>
      <c r="I17" s="21">
        <f t="shared" si="0"/>
        <v>1694.3652000000002</v>
      </c>
    </row>
    <row r="18" spans="1:9" s="1" customFormat="1" x14ac:dyDescent="0.2">
      <c r="A18" s="30" t="s">
        <v>29</v>
      </c>
      <c r="B18" s="30"/>
      <c r="C18" s="30"/>
      <c r="D18" s="30"/>
      <c r="E18" s="30"/>
      <c r="F18" s="30"/>
      <c r="G18" s="15" t="s">
        <v>12</v>
      </c>
      <c r="H18" s="11">
        <f>0.43+0.043*10%</f>
        <v>0.43430000000000002</v>
      </c>
      <c r="I18" s="21">
        <f t="shared" si="0"/>
        <v>22298.872919999998</v>
      </c>
    </row>
    <row r="19" spans="1:9" s="1" customFormat="1" x14ac:dyDescent="0.2">
      <c r="A19" s="30" t="s">
        <v>30</v>
      </c>
      <c r="B19" s="30"/>
      <c r="C19" s="30"/>
      <c r="D19" s="30"/>
      <c r="E19" s="30"/>
      <c r="F19" s="30"/>
      <c r="G19" s="15" t="s">
        <v>13</v>
      </c>
      <c r="H19" s="11">
        <f>0.4+0.4*10%</f>
        <v>0.44000000000000006</v>
      </c>
      <c r="I19" s="21">
        <f t="shared" si="0"/>
        <v>22591.536</v>
      </c>
    </row>
    <row r="20" spans="1:9" s="1" customFormat="1" ht="44.1" customHeight="1" x14ac:dyDescent="0.2">
      <c r="A20" s="36" t="s">
        <v>31</v>
      </c>
      <c r="B20" s="36"/>
      <c r="C20" s="36"/>
      <c r="D20" s="36"/>
      <c r="E20" s="36"/>
      <c r="F20" s="36"/>
      <c r="G20" s="16" t="s">
        <v>14</v>
      </c>
      <c r="H20" s="11">
        <f>0.93+0.93*10%</f>
        <v>1.0230000000000001</v>
      </c>
      <c r="I20" s="21">
        <f t="shared" si="0"/>
        <v>52525.321200000006</v>
      </c>
    </row>
    <row r="21" spans="1:9" s="1" customFormat="1" ht="29.25" customHeight="1" x14ac:dyDescent="0.2">
      <c r="A21" s="36" t="s">
        <v>48</v>
      </c>
      <c r="B21" s="30"/>
      <c r="C21" s="30"/>
      <c r="D21" s="30"/>
      <c r="E21" s="30"/>
      <c r="F21" s="30"/>
      <c r="G21" s="16" t="s">
        <v>49</v>
      </c>
      <c r="H21" s="11">
        <f>0.31+0.31*10%</f>
        <v>0.34099999999999997</v>
      </c>
      <c r="I21" s="21">
        <f t="shared" si="0"/>
        <v>17508.440399999999</v>
      </c>
    </row>
    <row r="22" spans="1:9" s="1" customFormat="1" ht="23.25" customHeight="1" x14ac:dyDescent="0.2">
      <c r="A22" s="30" t="s">
        <v>32</v>
      </c>
      <c r="B22" s="30"/>
      <c r="C22" s="30"/>
      <c r="D22" s="30"/>
      <c r="E22" s="30"/>
      <c r="F22" s="30"/>
      <c r="G22" s="16" t="s">
        <v>15</v>
      </c>
      <c r="H22" s="11">
        <f>2.25+2.25*10%</f>
        <v>2.4750000000000001</v>
      </c>
      <c r="I22" s="21">
        <f t="shared" si="0"/>
        <v>127077.38999999998</v>
      </c>
    </row>
    <row r="23" spans="1:9" s="1" customFormat="1" ht="13.5" customHeight="1" x14ac:dyDescent="0.2">
      <c r="A23" s="37" t="s">
        <v>16</v>
      </c>
      <c r="B23" s="37"/>
      <c r="C23" s="37"/>
      <c r="D23" s="37"/>
      <c r="E23" s="37"/>
      <c r="F23" s="37"/>
      <c r="G23" s="15"/>
      <c r="H23" s="8"/>
      <c r="I23" s="21"/>
    </row>
    <row r="24" spans="1:9" s="1" customFormat="1" ht="27" customHeight="1" x14ac:dyDescent="0.2">
      <c r="A24" s="36" t="s">
        <v>33</v>
      </c>
      <c r="B24" s="30"/>
      <c r="C24" s="30"/>
      <c r="D24" s="30"/>
      <c r="E24" s="30"/>
      <c r="F24" s="30"/>
      <c r="G24" s="15" t="s">
        <v>50</v>
      </c>
      <c r="H24" s="11">
        <f>0.57+0.57*10%</f>
        <v>0.627</v>
      </c>
      <c r="I24" s="21">
        <f t="shared" si="0"/>
        <v>32192.938799999996</v>
      </c>
    </row>
    <row r="25" spans="1:9" s="1" customFormat="1" ht="28.5" customHeight="1" x14ac:dyDescent="0.2">
      <c r="A25" s="36" t="s">
        <v>34</v>
      </c>
      <c r="B25" s="36"/>
      <c r="C25" s="36"/>
      <c r="D25" s="36"/>
      <c r="E25" s="36"/>
      <c r="F25" s="36"/>
      <c r="G25" s="15" t="s">
        <v>9</v>
      </c>
      <c r="H25" s="11">
        <f>1.24+1.24*10%</f>
        <v>1.3639999999999999</v>
      </c>
      <c r="I25" s="21">
        <f t="shared" si="0"/>
        <v>70033.761599999998</v>
      </c>
    </row>
    <row r="26" spans="1:9" s="1" customFormat="1" ht="53.25" customHeight="1" x14ac:dyDescent="0.2">
      <c r="A26" s="36" t="s">
        <v>35</v>
      </c>
      <c r="B26" s="36"/>
      <c r="C26" s="36"/>
      <c r="D26" s="36"/>
      <c r="E26" s="36"/>
      <c r="F26" s="36"/>
      <c r="G26" s="16" t="s">
        <v>18</v>
      </c>
      <c r="H26" s="11">
        <f>0.06+0.06*10%</f>
        <v>6.6000000000000003E-2</v>
      </c>
      <c r="I26" s="21">
        <f t="shared" si="0"/>
        <v>3388.7304000000004</v>
      </c>
    </row>
    <row r="27" spans="1:9" s="1" customFormat="1" ht="69.75" customHeight="1" x14ac:dyDescent="0.2">
      <c r="A27" s="36" t="s">
        <v>36</v>
      </c>
      <c r="B27" s="36"/>
      <c r="C27" s="36"/>
      <c r="D27" s="36"/>
      <c r="E27" s="36"/>
      <c r="F27" s="36"/>
      <c r="G27" s="15" t="s">
        <v>9</v>
      </c>
      <c r="H27" s="11">
        <f>2.4+2.4*10%</f>
        <v>2.6399999999999997</v>
      </c>
      <c r="I27" s="21">
        <f t="shared" si="0"/>
        <v>135549.21599999999</v>
      </c>
    </row>
    <row r="28" spans="1:9" s="1" customFormat="1" x14ac:dyDescent="0.2">
      <c r="A28" s="35" t="s">
        <v>19</v>
      </c>
      <c r="B28" s="35"/>
      <c r="C28" s="35"/>
      <c r="D28" s="35"/>
      <c r="E28" s="35"/>
      <c r="F28" s="35"/>
      <c r="G28" s="15"/>
      <c r="H28" s="8"/>
      <c r="I28" s="21"/>
    </row>
    <row r="29" spans="1:9" s="1" customFormat="1" ht="155.25" customHeight="1" x14ac:dyDescent="0.2">
      <c r="A29" s="36" t="s">
        <v>37</v>
      </c>
      <c r="B29" s="36"/>
      <c r="C29" s="36"/>
      <c r="D29" s="36"/>
      <c r="E29" s="36"/>
      <c r="F29" s="36"/>
      <c r="G29" s="16" t="s">
        <v>20</v>
      </c>
      <c r="H29" s="11">
        <f>3.43+3.43*10%</f>
        <v>3.7730000000000001</v>
      </c>
      <c r="I29" s="21">
        <f t="shared" si="0"/>
        <v>193722.42119999998</v>
      </c>
    </row>
    <row r="30" spans="1:9" s="1" customFormat="1" ht="57.75" customHeight="1" x14ac:dyDescent="0.2">
      <c r="A30" s="30" t="s">
        <v>38</v>
      </c>
      <c r="B30" s="30"/>
      <c r="C30" s="30"/>
      <c r="D30" s="30"/>
      <c r="E30" s="30"/>
      <c r="F30" s="30"/>
      <c r="G30" s="16" t="s">
        <v>21</v>
      </c>
      <c r="H30" s="11">
        <f>3.46+3.46*10%</f>
        <v>3.806</v>
      </c>
      <c r="I30" s="21">
        <f t="shared" si="0"/>
        <v>195416.78640000001</v>
      </c>
    </row>
    <row r="31" spans="1:9" s="1" customFormat="1" x14ac:dyDescent="0.2">
      <c r="A31" s="30" t="s">
        <v>42</v>
      </c>
      <c r="B31" s="30"/>
      <c r="C31" s="30"/>
      <c r="D31" s="30"/>
      <c r="E31" s="30"/>
      <c r="F31" s="30"/>
      <c r="G31" s="15" t="s">
        <v>17</v>
      </c>
      <c r="H31" s="11">
        <f>0.44+0.44*10%</f>
        <v>0.48399999999999999</v>
      </c>
      <c r="I31" s="21">
        <f t="shared" si="0"/>
        <v>24850.689599999998</v>
      </c>
    </row>
    <row r="32" spans="1:9" s="1" customFormat="1" x14ac:dyDescent="0.2">
      <c r="A32" s="30" t="s">
        <v>39</v>
      </c>
      <c r="B32" s="30"/>
      <c r="C32" s="30"/>
      <c r="D32" s="30"/>
      <c r="E32" s="30"/>
      <c r="F32" s="30"/>
      <c r="G32" s="15"/>
      <c r="H32" s="12">
        <f>2.15+2.15*10%</f>
        <v>2.3649999999999998</v>
      </c>
      <c r="I32" s="21">
        <f t="shared" si="0"/>
        <v>121429.50599999998</v>
      </c>
    </row>
    <row r="33" spans="1:60" s="1" customFormat="1" x14ac:dyDescent="0.2">
      <c r="A33" s="30" t="s">
        <v>40</v>
      </c>
      <c r="B33" s="30"/>
      <c r="C33" s="30"/>
      <c r="D33" s="30"/>
      <c r="E33" s="30"/>
      <c r="F33" s="30"/>
      <c r="G33" s="15"/>
      <c r="H33" s="12">
        <f>3.15+3.15*10%</f>
        <v>3.4649999999999999</v>
      </c>
      <c r="I33" s="21">
        <f t="shared" si="0"/>
        <v>177908.34599999996</v>
      </c>
    </row>
    <row r="34" spans="1:60" s="1" customFormat="1" x14ac:dyDescent="0.2">
      <c r="A34" s="30" t="s">
        <v>45</v>
      </c>
      <c r="B34" s="30"/>
      <c r="C34" s="30"/>
      <c r="D34" s="30"/>
      <c r="E34" s="30"/>
      <c r="F34" s="30"/>
      <c r="G34" s="15"/>
      <c r="H34" s="12">
        <f>1.32+1.32*10%</f>
        <v>1.452</v>
      </c>
      <c r="I34" s="21">
        <f t="shared" si="0"/>
        <v>74552.068799999994</v>
      </c>
    </row>
    <row r="35" spans="1:60" s="1" customFormat="1" ht="25.5" customHeight="1" x14ac:dyDescent="0.2">
      <c r="A35" s="36" t="s">
        <v>41</v>
      </c>
      <c r="B35" s="36"/>
      <c r="C35" s="36"/>
      <c r="D35" s="36"/>
      <c r="E35" s="36"/>
      <c r="F35" s="36"/>
      <c r="G35" s="15"/>
      <c r="H35" s="12">
        <f>0.67+0.67*10%</f>
        <v>0.7370000000000001</v>
      </c>
      <c r="I35" s="21">
        <f t="shared" si="0"/>
        <v>37840.822800000002</v>
      </c>
      <c r="J35" s="39"/>
      <c r="K35" s="39"/>
      <c r="L35" s="39"/>
    </row>
    <row r="36" spans="1:60" s="1" customFormat="1" x14ac:dyDescent="0.2">
      <c r="A36" s="38" t="s">
        <v>44</v>
      </c>
      <c r="B36" s="38"/>
      <c r="C36" s="38"/>
      <c r="D36" s="38"/>
      <c r="E36" s="38"/>
      <c r="F36" s="38"/>
      <c r="G36" s="17"/>
      <c r="H36" s="12">
        <f>0.21+0.21*10%</f>
        <v>0.23099999999999998</v>
      </c>
      <c r="I36" s="21">
        <f t="shared" si="0"/>
        <v>11860.556399999998</v>
      </c>
      <c r="J36" s="39"/>
      <c r="K36" s="39"/>
      <c r="L36" s="39"/>
    </row>
    <row r="37" spans="1:60" s="1" customFormat="1" x14ac:dyDescent="0.2">
      <c r="A37" s="38" t="s">
        <v>43</v>
      </c>
      <c r="B37" s="38"/>
      <c r="C37" s="38"/>
      <c r="D37" s="38"/>
      <c r="E37" s="38"/>
      <c r="F37" s="38"/>
      <c r="G37" s="17"/>
      <c r="H37" s="12">
        <f>3.49+3.49*10%</f>
        <v>3.8390000000000004</v>
      </c>
      <c r="I37" s="21">
        <f t="shared" si="0"/>
        <v>197111.15159999998</v>
      </c>
      <c r="J37" s="39"/>
      <c r="K37" s="39"/>
      <c r="L37" s="39"/>
    </row>
    <row r="38" spans="1:60" s="5" customFormat="1" ht="25.5" customHeight="1" x14ac:dyDescent="0.2">
      <c r="A38" s="27" t="s">
        <v>51</v>
      </c>
      <c r="B38" s="27"/>
      <c r="C38" s="27"/>
      <c r="D38" s="27"/>
      <c r="E38" s="27"/>
      <c r="F38" s="27"/>
      <c r="G38" s="7"/>
      <c r="H38" s="8"/>
      <c r="I38" s="21">
        <f>SUM(I10:I37)</f>
        <v>1771448.5477199997</v>
      </c>
      <c r="J38" s="40">
        <f>I38/12</f>
        <v>147620.71230999997</v>
      </c>
      <c r="K38" s="40">
        <f>J38*5/100</f>
        <v>7381.035615499999</v>
      </c>
      <c r="L38" s="41"/>
    </row>
    <row r="39" spans="1:60" s="1" customFormat="1" ht="12.75" customHeight="1" x14ac:dyDescent="0.2">
      <c r="A39" s="27" t="s">
        <v>52</v>
      </c>
      <c r="B39" s="27"/>
      <c r="C39" s="27"/>
      <c r="D39" s="27"/>
      <c r="E39" s="27"/>
      <c r="F39" s="27"/>
      <c r="G39" s="18"/>
      <c r="H39" s="20"/>
      <c r="I39" s="19">
        <v>4278.7</v>
      </c>
      <c r="J39" s="42">
        <f>H38*H39*12</f>
        <v>0</v>
      </c>
      <c r="K39" s="42">
        <f>I39*70*80/100</f>
        <v>239607.2</v>
      </c>
      <c r="L39" s="39"/>
    </row>
    <row r="40" spans="1:60" s="1" customFormat="1" ht="47.25" customHeight="1" x14ac:dyDescent="0.2">
      <c r="A40" s="27" t="s">
        <v>53</v>
      </c>
      <c r="B40" s="27"/>
      <c r="C40" s="27"/>
      <c r="D40" s="27"/>
      <c r="E40" s="27"/>
      <c r="F40" s="27"/>
      <c r="G40" s="18"/>
      <c r="H40" s="8">
        <f>SUM(H10:H37)</f>
        <v>34.501300000000001</v>
      </c>
      <c r="I40" s="6">
        <f>I38/I39/12</f>
        <v>34.501299999999993</v>
      </c>
      <c r="J40" s="42"/>
      <c r="K40" s="42"/>
      <c r="L40" s="39"/>
      <c r="BG40"/>
      <c r="BH40"/>
    </row>
    <row r="41" spans="1:60" s="1" customFormat="1" x14ac:dyDescent="0.2">
      <c r="G41" s="14"/>
      <c r="H41" s="10"/>
      <c r="BG41"/>
      <c r="BH41"/>
    </row>
    <row r="42" spans="1:60" s="1" customFormat="1" x14ac:dyDescent="0.2">
      <c r="A42" s="1" t="s">
        <v>22</v>
      </c>
      <c r="B42" s="1">
        <v>12</v>
      </c>
      <c r="G42" s="14"/>
      <c r="H42" s="10"/>
    </row>
    <row r="43" spans="1:60" s="1" customFormat="1" x14ac:dyDescent="0.2">
      <c r="G43" s="14"/>
      <c r="H43" s="10"/>
      <c r="BG43"/>
      <c r="BH43"/>
    </row>
    <row r="44" spans="1:60" s="1" customFormat="1" x14ac:dyDescent="0.2">
      <c r="G44" s="14"/>
      <c r="H44" s="10"/>
      <c r="BG44"/>
      <c r="BH44"/>
    </row>
  </sheetData>
  <mergeCells count="39">
    <mergeCell ref="A25:F25"/>
    <mergeCell ref="A26:F26"/>
    <mergeCell ref="A27:F27"/>
    <mergeCell ref="A36:F36"/>
    <mergeCell ref="A38:F38"/>
    <mergeCell ref="A29:F29"/>
    <mergeCell ref="A30:F30"/>
    <mergeCell ref="A31:F31"/>
    <mergeCell ref="A32:F32"/>
    <mergeCell ref="A34:F34"/>
    <mergeCell ref="A35:F35"/>
    <mergeCell ref="A37:F37"/>
    <mergeCell ref="A33:F33"/>
    <mergeCell ref="A20:F20"/>
    <mergeCell ref="A21:F21"/>
    <mergeCell ref="A22:F22"/>
    <mergeCell ref="A23:F23"/>
    <mergeCell ref="A24:F24"/>
    <mergeCell ref="A39:F39"/>
    <mergeCell ref="A40:F40"/>
    <mergeCell ref="G7:G8"/>
    <mergeCell ref="H7:H8"/>
    <mergeCell ref="A16:F16"/>
    <mergeCell ref="A9:F9"/>
    <mergeCell ref="A10:F10"/>
    <mergeCell ref="A11:F11"/>
    <mergeCell ref="A12:F12"/>
    <mergeCell ref="A14:F14"/>
    <mergeCell ref="A15:F15"/>
    <mergeCell ref="A13:F13"/>
    <mergeCell ref="A28:F28"/>
    <mergeCell ref="A17:F17"/>
    <mergeCell ref="A18:F18"/>
    <mergeCell ref="A19:F19"/>
    <mergeCell ref="A1:G1"/>
    <mergeCell ref="A2:G2"/>
    <mergeCell ref="A3:G3"/>
    <mergeCell ref="A4:G4"/>
    <mergeCell ref="A7:F8"/>
  </mergeCells>
  <pageMargins left="0.43307086614173229" right="0.11811023622047245" top="0.23622047244094491" bottom="0.19685039370078741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dcterms:created xsi:type="dcterms:W3CDTF">2016-12-09T13:16:02Z</dcterms:created>
  <dcterms:modified xsi:type="dcterms:W3CDTF">2017-11-13T15:22:33Z</dcterms:modified>
</cp:coreProperties>
</file>